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303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'доходы'!$A$1:$G$31</definedName>
    <definedName name="_xlnm.Print_Area" localSheetId="2">'источники'!$A$1:$F$7</definedName>
    <definedName name="_xlnm.Print_Area" localSheetId="1">'расходы'!$A$1:$F$48</definedName>
  </definedNames>
  <calcPr fullCalcOnLoad="1"/>
</workbook>
</file>

<file path=xl/sharedStrings.xml><?xml version="1.0" encoding="utf-8"?>
<sst xmlns="http://schemas.openxmlformats.org/spreadsheetml/2006/main" count="168" uniqueCount="158">
  <si>
    <t>Наименование</t>
  </si>
  <si>
    <t>Общегосударственные вопросы</t>
  </si>
  <si>
    <t>КБК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</si>
  <si>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</si>
  <si>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РФ, высших органов исполнительной власти субъектов РФ , местных администраций</t>
  </si>
  <si>
    <t>Резервные фонды</t>
  </si>
  <si>
    <t>Другие государственные вопросы</t>
  </si>
  <si>
    <t xml:space="preserve">Национальная безопасность и правоохранительная деятельность </t>
  </si>
  <si>
    <t>Предупреждение и ликвидация последствий чрезвычайных стихийных бедствий, гражданская оборона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</si>
  <si>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</si>
  <si>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</si>
  <si>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</si>
  <si>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</si>
  <si>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</si>
  <si>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</si>
  <si>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</si>
  <si>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</si>
  <si>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</si>
  <si>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</si>
  <si>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</si>
  <si>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Здравоохранение  и спорт</t>
  </si>
  <si>
    <t>Социальная политика</t>
  </si>
  <si>
    <t>Пенсионное обеспечение</t>
  </si>
  <si>
    <t>Социальное обеспечение населения</t>
  </si>
  <si>
    <t>ВСЕГО РАСХОДОВ</t>
  </si>
  <si>
    <t>0100</t>
  </si>
  <si>
    <t>0102</t>
  </si>
  <si>
    <t>0103</t>
  </si>
  <si>
    <t>0104</t>
  </si>
  <si>
    <t>0106</t>
  </si>
  <si>
    <t>0300</t>
  </si>
  <si>
    <t>0309</t>
  </si>
  <si>
    <t>0400</t>
  </si>
  <si>
    <t>0405</t>
  </si>
  <si>
    <t>0500</t>
  </si>
  <si>
    <t>0501</t>
  </si>
  <si>
    <t>0502</t>
  </si>
  <si>
    <t>0700</t>
  </si>
  <si>
    <t>0701</t>
  </si>
  <si>
    <t>0702</t>
  </si>
  <si>
    <t>0705</t>
  </si>
  <si>
    <t>0707</t>
  </si>
  <si>
    <t>0709</t>
  </si>
  <si>
    <t>0800</t>
  </si>
  <si>
    <t>0801</t>
  </si>
  <si>
    <t>0900</t>
  </si>
  <si>
    <t>0901</t>
  </si>
  <si>
    <t>0902</t>
  </si>
  <si>
    <t>1000</t>
  </si>
  <si>
    <t>1001</t>
  </si>
  <si>
    <t>1003</t>
  </si>
  <si>
    <t>1004</t>
  </si>
  <si>
    <t>0408</t>
  </si>
  <si>
    <t>Транспорт</t>
  </si>
  <si>
    <t>Другие вопросы в области национальной экономики</t>
  </si>
  <si>
    <t>1100</t>
  </si>
  <si>
    <t>0111</t>
  </si>
  <si>
    <t>0412</t>
  </si>
  <si>
    <t>0903</t>
  </si>
  <si>
    <t>0904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</si>
  <si>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</si>
  <si>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</si>
  <si>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</si>
  <si>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</si>
  <si>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Охрана семьи и детства</t>
  </si>
  <si>
    <t>0105</t>
  </si>
  <si>
    <t>Судебная система</t>
  </si>
  <si>
    <t>2.Расходы</t>
  </si>
  <si>
    <t>ИТОГО налоговые доходы</t>
  </si>
  <si>
    <t>Прочие неналоговые доходы</t>
  </si>
  <si>
    <t>ИТОГО неналоговые доходы</t>
  </si>
  <si>
    <t>Результат исполнения бюджета ("-" дефицит "+" профицит )</t>
  </si>
  <si>
    <t>0113</t>
  </si>
  <si>
    <t xml:space="preserve">0409 </t>
  </si>
  <si>
    <t>Физическая культура и спорт</t>
  </si>
  <si>
    <t>1102</t>
  </si>
  <si>
    <t>Массовый спорт</t>
  </si>
  <si>
    <t>3.Источники</t>
  </si>
  <si>
    <t>1400</t>
  </si>
  <si>
    <t>Межбюджетные трансферты общего характера бюджетам субъектов РФ и муниципальных образований</t>
  </si>
  <si>
    <t>1403</t>
  </si>
  <si>
    <t>Прочие межбюджетные трансферты общего характера</t>
  </si>
  <si>
    <t>0406</t>
  </si>
  <si>
    <t>Водное хозяйство</t>
  </si>
  <si>
    <t>0503</t>
  </si>
  <si>
    <t>Благоустройство</t>
  </si>
  <si>
    <t>0105000000</t>
  </si>
  <si>
    <t>Источники финансирования дефицита бюджета, всего</t>
  </si>
  <si>
    <t>1 Доходы</t>
  </si>
  <si>
    <t>000 1 00 00000 00 0000 000</t>
  </si>
  <si>
    <r>
      <t xml:space="preserve">НАЛОГОВЫЕ И НЕНАЛОГОВЫЕ ДОХОДЫ    </t>
    </r>
  </si>
  <si>
    <t xml:space="preserve">  000 1 01 00000 00 0000 000</t>
  </si>
  <si>
    <t xml:space="preserve">Налоги на прибыль, доходы         </t>
  </si>
  <si>
    <t>000  1 03 00000 00 0000 000</t>
  </si>
  <si>
    <t>000  1 05 00000 00 0000 000</t>
  </si>
  <si>
    <t xml:space="preserve">Налоги на совокупный доход                </t>
  </si>
  <si>
    <t>000  1 06 00000 00 0000 110</t>
  </si>
  <si>
    <t>Налоги на имущество</t>
  </si>
  <si>
    <t>000  1 08 00000 00 0000  000</t>
  </si>
  <si>
    <t xml:space="preserve">Государственная пошлина                      </t>
  </si>
  <si>
    <t>000  1 09 00000 00 0000 000</t>
  </si>
  <si>
    <t xml:space="preserve">Задолженность и перерасчеты по отмененным налогам, сборам и иным платежам </t>
  </si>
  <si>
    <t>000  1 11 00000 00 0000 000</t>
  </si>
  <si>
    <t xml:space="preserve">Доходы от использования имущества, находящегося в государственной и муниципальной собственности                             </t>
  </si>
  <si>
    <t>000  1 12 00000 00 0000 000</t>
  </si>
  <si>
    <t xml:space="preserve">Платежи при пользовании природными ресурсами </t>
  </si>
  <si>
    <t xml:space="preserve"> 000 1 13 00000 00 0000 000</t>
  </si>
  <si>
    <t xml:space="preserve">Доходы от оказания платных услуг (работ) и компенсации затрат государства                                                                                                                </t>
  </si>
  <si>
    <t xml:space="preserve"> 000 1 14 00000 00 0000 000</t>
  </si>
  <si>
    <r>
      <t xml:space="preserve">Доходы от продажи материальных и нематериальных активов                                                   </t>
    </r>
    <r>
      <rPr>
        <i/>
        <sz val="14"/>
        <color indexed="8"/>
        <rFont val="Times New Roman"/>
        <family val="1"/>
      </rPr>
      <t xml:space="preserve"> </t>
    </r>
  </si>
  <si>
    <t>000 1 16 00000 00 0000  000</t>
  </si>
  <si>
    <t xml:space="preserve">Штрафы, санкции, возмещение ущерба                                                                            </t>
  </si>
  <si>
    <t>000 1 17 00000 00 0000 000</t>
  </si>
  <si>
    <t>000 2 00 00000 00 0000 000</t>
  </si>
  <si>
    <r>
      <t xml:space="preserve">БЕЗВОЗМЕЗДНЫЕ ПОСТУПЛЕНИЯ                                 </t>
    </r>
  </si>
  <si>
    <t>000 2 02 00000 00 0000 000</t>
  </si>
  <si>
    <r>
      <t xml:space="preserve">Безвозмездные поступления от других бюджетов бюджетной системы Российской Федерации           </t>
    </r>
    <r>
      <rPr>
        <i/>
        <sz val="14"/>
        <color indexed="8"/>
        <rFont val="Times New Roman"/>
        <family val="1"/>
      </rPr>
      <t xml:space="preserve">   </t>
    </r>
    <r>
      <rPr>
        <b/>
        <sz val="14"/>
        <color indexed="8"/>
        <rFont val="Times New Roman"/>
        <family val="1"/>
      </rPr>
      <t xml:space="preserve">                                                                </t>
    </r>
  </si>
  <si>
    <t>000 2 02 01000 00 0000  000</t>
  </si>
  <si>
    <t xml:space="preserve">Дотации бюджетам субъектов Российской Федерации и муниципальных образований                       </t>
  </si>
  <si>
    <t>000  2 02 02000 00 0000  000</t>
  </si>
  <si>
    <t>000  2 02 03000 00 0000  000</t>
  </si>
  <si>
    <r>
      <t xml:space="preserve">Субвенции бюджетам субъектов Российской Федерации и муниципальных образований                         </t>
    </r>
    <r>
      <rPr>
        <b/>
        <i/>
        <sz val="14"/>
        <color indexed="8"/>
        <rFont val="Times New Roman"/>
        <family val="1"/>
      </rPr>
      <t xml:space="preserve">  </t>
    </r>
  </si>
  <si>
    <t>000 2 02 04000 00 0000 000</t>
  </si>
  <si>
    <t xml:space="preserve">Иные межбюджетные трансферты                           </t>
  </si>
  <si>
    <t xml:space="preserve"> 000 2 19 00000 00 0000 000</t>
  </si>
  <si>
    <t>ВСЕГО ДОХОДОВ</t>
  </si>
  <si>
    <t>Раздел, подраздел</t>
  </si>
  <si>
    <t>рубли</t>
  </si>
  <si>
    <t>0106000000</t>
  </si>
  <si>
    <t>Иные источники внутреннего финансирования дефицита бюджета</t>
  </si>
  <si>
    <t>Изменение остатков средств на счетах по учету средств бюджета</t>
  </si>
  <si>
    <t>Возврат остатков субсидий, субвенций и иных межбюджетных трансфертов, имеющих целевое назначение прошлых лет</t>
  </si>
  <si>
    <t>4</t>
  </si>
  <si>
    <t>5</t>
  </si>
  <si>
    <t>6</t>
  </si>
  <si>
    <t>7</t>
  </si>
  <si>
    <t>Налоги на товары (работы, услуги), реализуемые на территории Российской Федерации</t>
  </si>
  <si>
    <r>
      <t xml:space="preserve">Субсидии бюджетам бюджетной системы Российской Федерации (межбюджетные субсидии)                                                             </t>
    </r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</si>
  <si>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</si>
  <si>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</si>
  <si>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</si>
  <si>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Профессиональная подготовка, переподготовка и повышение квалификации</t>
  </si>
  <si>
    <t xml:space="preserve">Культура, кинематография </t>
  </si>
  <si>
    <t>0703</t>
  </si>
  <si>
    <t>Дополнительное образование детей</t>
  </si>
  <si>
    <t>руб.</t>
  </si>
  <si>
    <t>000 1 07 00000 00 0000 110</t>
  </si>
  <si>
    <t>Налоги,сборы и регулярные платежи за пользование природными ресурсами</t>
  </si>
  <si>
    <t>Ожидаемое исполнение доходной части  бюджета Южского муниципального района  на 2019 год</t>
  </si>
  <si>
    <t>Исполнение бюджета за 2018 год</t>
  </si>
  <si>
    <t xml:space="preserve">Утверждено решением о бюджете (с учетом внесенных изменений  до 01.08.2019) </t>
  </si>
  <si>
    <t>Исполнение бюджета на 01.08.2019</t>
  </si>
  <si>
    <t>Ожидаемое исполнение бюджета за 2019 год</t>
  </si>
  <si>
    <t>Ожидаемое исполнение бюджета за 2019 год, %</t>
  </si>
  <si>
    <t xml:space="preserve">Утверждено решением о бюджете (с учетом внесенных изменений  до01.08.2019) </t>
  </si>
  <si>
    <t>Поступления от денежных пожертвований,предоставляемых физическим лицам получателям средств бюджетов муниципальных районов</t>
  </si>
  <si>
    <t>000 2 07 00000 00 0000 000</t>
  </si>
  <si>
    <t>Утверждено решением о бюджете (с учетом внесенных изменений  до 01.08.2019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</si>
</sst>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#,##0.000"/>
    <numFmt numFmtId="187" formatCode="#,##0.0"/>
    <numFmt numFmtId="188" formatCode="[$-FC19]d\ mmmm\ yyyy\ &quot;г.&quot;"/>
    <numFmt numFmtId="189" formatCode="#,##0.0000"/>
    <numFmt numFmtId="190" formatCode="#,##0.00000"/>
    <numFmt numFmtId="191" formatCode="#,##0.000000"/>
  </numFmts>
  <fonts count="57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Courier New"/>
      <family val="3"/>
    </font>
    <font>
      <sz val="11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2" fontId="6" fillId="33" borderId="0" xfId="0" applyNumberFormat="1" applyFont="1" applyFill="1" applyAlignment="1">
      <alignment/>
    </xf>
    <xf numFmtId="176" fontId="6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0" fontId="6" fillId="33" borderId="0" xfId="0" applyFont="1" applyFill="1" applyAlignment="1">
      <alignment wrapText="1"/>
    </xf>
    <xf numFmtId="0" fontId="4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wrapText="1"/>
    </xf>
    <xf numFmtId="49" fontId="7" fillId="33" borderId="10" xfId="0" applyNumberFormat="1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left" vertical="top"/>
    </xf>
    <xf numFmtId="49" fontId="6" fillId="33" borderId="11" xfId="0" applyNumberFormat="1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/>
    </xf>
    <xf numFmtId="0" fontId="7" fillId="33" borderId="12" xfId="0" applyFont="1" applyFill="1" applyBorder="1" applyAlignment="1">
      <alignment horizontal="left" vertical="top" wrapText="1"/>
    </xf>
    <xf numFmtId="2" fontId="3" fillId="33" borderId="0" xfId="0" applyNumberFormat="1" applyFont="1" applyFill="1" applyAlignment="1">
      <alignment horizontal="right" wrapText="1"/>
    </xf>
    <xf numFmtId="0" fontId="3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left" vertical="top"/>
    </xf>
    <xf numFmtId="2" fontId="6" fillId="33" borderId="0" xfId="0" applyNumberFormat="1" applyFont="1" applyFill="1" applyAlignment="1">
      <alignment wrapText="1"/>
    </xf>
    <xf numFmtId="4" fontId="6" fillId="33" borderId="0" xfId="0" applyNumberFormat="1" applyFont="1" applyFill="1" applyAlignment="1">
      <alignment wrapTex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9" fontId="6" fillId="33" borderId="10" xfId="42" applyNumberFormat="1" applyFont="1" applyFill="1" applyBorder="1" applyAlignment="1" applyProtection="1">
      <alignment/>
      <protection/>
    </xf>
    <xf numFmtId="0" fontId="7" fillId="33" borderId="0" xfId="0" applyFont="1" applyFill="1" applyAlignment="1">
      <alignment horizontal="left" vertical="top"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2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left" vertical="top" wrapText="1"/>
    </xf>
    <xf numFmtId="49" fontId="14" fillId="0" borderId="13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14" fillId="0" borderId="14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left" vertical="top" wrapText="1"/>
    </xf>
    <xf numFmtId="2" fontId="14" fillId="0" borderId="15" xfId="0" applyNumberFormat="1" applyFont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wrapText="1"/>
    </xf>
    <xf numFmtId="2" fontId="14" fillId="0" borderId="15" xfId="0" applyNumberFormat="1" applyFont="1" applyFill="1" applyBorder="1" applyAlignment="1">
      <alignment horizontal="left" vertical="top" wrapText="1"/>
    </xf>
    <xf numFmtId="49" fontId="14" fillId="0" borderId="15" xfId="0" applyNumberFormat="1" applyFont="1" applyBorder="1" applyAlignment="1">
      <alignment vertical="top" wrapText="1"/>
    </xf>
    <xf numFmtId="2" fontId="12" fillId="0" borderId="15" xfId="0" applyNumberFormat="1" applyFont="1" applyBorder="1" applyAlignment="1">
      <alignment horizontal="left" vertical="center" wrapText="1"/>
    </xf>
    <xf numFmtId="2" fontId="12" fillId="0" borderId="15" xfId="0" applyNumberFormat="1" applyFont="1" applyFill="1" applyBorder="1" applyAlignment="1">
      <alignment horizontal="left" vertical="top" wrapText="1"/>
    </xf>
    <xf numFmtId="49" fontId="12" fillId="0" borderId="15" xfId="0" applyNumberFormat="1" applyFont="1" applyBorder="1" applyAlignment="1">
      <alignment horizontal="left" vertical="top" wrapText="1"/>
    </xf>
    <xf numFmtId="2" fontId="12" fillId="0" borderId="15" xfId="0" applyNumberFormat="1" applyFont="1" applyBorder="1" applyAlignment="1">
      <alignment horizontal="left" vertical="top" wrapText="1"/>
    </xf>
    <xf numFmtId="2" fontId="7" fillId="0" borderId="15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6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" fontId="4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/>
    </xf>
    <xf numFmtId="4" fontId="4" fillId="0" borderId="0" xfId="0" applyNumberFormat="1" applyFont="1" applyAlignment="1">
      <alignment horizontal="left" vertical="top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7" fillId="0" borderId="0" xfId="0" applyNumberFormat="1" applyFont="1" applyBorder="1" applyAlignment="1">
      <alignment horizontal="left" vertical="top"/>
    </xf>
    <xf numFmtId="4" fontId="3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top"/>
    </xf>
    <xf numFmtId="4" fontId="7" fillId="0" borderId="10" xfId="0" applyNumberFormat="1" applyFont="1" applyBorder="1" applyAlignment="1">
      <alignment horizontal="center" vertical="center" shrinkToFit="1"/>
    </xf>
    <xf numFmtId="2" fontId="12" fillId="0" borderId="0" xfId="0" applyNumberFormat="1" applyFont="1" applyBorder="1" applyAlignment="1">
      <alignment horizontal="left" vertical="center" wrapText="1"/>
    </xf>
    <xf numFmtId="4" fontId="14" fillId="0" borderId="15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180" fontId="6" fillId="33" borderId="0" xfId="0" applyNumberFormat="1" applyFont="1" applyFill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 wrapText="1"/>
    </xf>
    <xf numFmtId="191" fontId="3" fillId="33" borderId="0" xfId="0" applyNumberFormat="1" applyFont="1" applyFill="1" applyAlignment="1">
      <alignment/>
    </xf>
    <xf numFmtId="4" fontId="4" fillId="33" borderId="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4" fontId="3" fillId="33" borderId="0" xfId="0" applyNumberFormat="1" applyFont="1" applyFill="1" applyAlignment="1">
      <alignment horizontal="right"/>
    </xf>
    <xf numFmtId="4" fontId="18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left" vertical="top"/>
    </xf>
    <xf numFmtId="0" fontId="7" fillId="33" borderId="17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11" fillId="33" borderId="17" xfId="0" applyFont="1" applyFill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7.875" style="41" customWidth="1"/>
    <col min="2" max="2" width="44.00390625" style="63" customWidth="1"/>
    <col min="3" max="3" width="21.875" style="94" customWidth="1"/>
    <col min="4" max="4" width="18.875" style="81" customWidth="1"/>
    <col min="5" max="5" width="19.625" style="75" customWidth="1"/>
    <col min="6" max="6" width="20.25390625" style="81" customWidth="1"/>
    <col min="7" max="7" width="18.00390625" style="81" customWidth="1"/>
    <col min="8" max="8" width="17.25390625" style="6" bestFit="1" customWidth="1"/>
    <col min="9" max="9" width="26.25390625" style="6" customWidth="1"/>
    <col min="10" max="16384" width="9.125" style="6" customWidth="1"/>
  </cols>
  <sheetData>
    <row r="1" spans="1:7" ht="20.25">
      <c r="A1" s="110" t="s">
        <v>148</v>
      </c>
      <c r="B1" s="110"/>
      <c r="C1" s="110"/>
      <c r="D1" s="110"/>
      <c r="E1" s="110"/>
      <c r="F1" s="110"/>
      <c r="G1" s="110"/>
    </row>
    <row r="2" spans="1:5" ht="14.25" customHeight="1">
      <c r="A2" s="66"/>
      <c r="B2" s="62"/>
      <c r="C2" s="79"/>
      <c r="D2" s="80"/>
      <c r="E2" s="74"/>
    </row>
    <row r="3" spans="1:7" ht="25.5" customHeight="1">
      <c r="A3" s="111" t="s">
        <v>88</v>
      </c>
      <c r="B3" s="111"/>
      <c r="C3" s="82"/>
      <c r="F3" s="83"/>
      <c r="G3" s="84" t="s">
        <v>145</v>
      </c>
    </row>
    <row r="4" spans="1:8" s="65" customFormat="1" ht="144" customHeight="1">
      <c r="A4" s="44" t="s">
        <v>2</v>
      </c>
      <c r="B4" s="43" t="s">
        <v>0</v>
      </c>
      <c r="C4" s="77" t="s">
        <v>149</v>
      </c>
      <c r="D4" s="85" t="s">
        <v>150</v>
      </c>
      <c r="E4" s="77" t="s">
        <v>151</v>
      </c>
      <c r="F4" s="86" t="s">
        <v>152</v>
      </c>
      <c r="G4" s="86" t="s">
        <v>153</v>
      </c>
      <c r="H4" s="64"/>
    </row>
    <row r="5" spans="1:9" ht="18.75">
      <c r="A5" s="44">
        <v>1</v>
      </c>
      <c r="B5" s="42">
        <v>2</v>
      </c>
      <c r="C5" s="103">
        <v>3</v>
      </c>
      <c r="D5" s="101" t="s">
        <v>132</v>
      </c>
      <c r="E5" s="102" t="s">
        <v>133</v>
      </c>
      <c r="F5" s="101" t="s">
        <v>134</v>
      </c>
      <c r="G5" s="101" t="s">
        <v>135</v>
      </c>
      <c r="I5" s="9"/>
    </row>
    <row r="6" spans="1:9" ht="37.5">
      <c r="A6" s="69" t="s">
        <v>89</v>
      </c>
      <c r="B6" s="45" t="s">
        <v>90</v>
      </c>
      <c r="C6" s="88">
        <f>C14+C21</f>
        <v>70127062.52000001</v>
      </c>
      <c r="D6" s="88">
        <f>D14+D21</f>
        <v>65040233.53</v>
      </c>
      <c r="E6" s="88">
        <f>E14+E21</f>
        <v>36650464.120000005</v>
      </c>
      <c r="F6" s="88">
        <f>F14+F21</f>
        <v>64585605.85</v>
      </c>
      <c r="G6" s="61">
        <f>F6/D6*100</f>
        <v>99.30100546181112</v>
      </c>
      <c r="H6" s="109"/>
      <c r="I6" s="100"/>
    </row>
    <row r="7" spans="1:9" ht="21.75" customHeight="1">
      <c r="A7" s="70" t="s">
        <v>91</v>
      </c>
      <c r="B7" s="46" t="s">
        <v>92</v>
      </c>
      <c r="C7" s="97">
        <v>53832088.53</v>
      </c>
      <c r="D7" s="89">
        <v>49719223.6</v>
      </c>
      <c r="E7" s="89">
        <v>27480145.12</v>
      </c>
      <c r="F7" s="89">
        <f>D7</f>
        <v>49719223.6</v>
      </c>
      <c r="G7" s="61">
        <f aca="true" t="shared" si="0" ref="G7:G14">F7/D7*100</f>
        <v>100</v>
      </c>
      <c r="H7" s="109"/>
      <c r="I7" s="8"/>
    </row>
    <row r="8" spans="1:9" ht="68.25" customHeight="1">
      <c r="A8" s="70" t="s">
        <v>93</v>
      </c>
      <c r="B8" s="47" t="s">
        <v>136</v>
      </c>
      <c r="C8" s="98">
        <v>4250645.36</v>
      </c>
      <c r="D8" s="87">
        <v>4360000</v>
      </c>
      <c r="E8" s="5">
        <v>2737867.6</v>
      </c>
      <c r="F8" s="89">
        <f aca="true" t="shared" si="1" ref="F8:F13">D8</f>
        <v>4360000</v>
      </c>
      <c r="G8" s="61">
        <f t="shared" si="0"/>
        <v>100</v>
      </c>
      <c r="I8" s="9"/>
    </row>
    <row r="9" spans="1:9" ht="18.75">
      <c r="A9" s="70" t="s">
        <v>94</v>
      </c>
      <c r="B9" s="48" t="s">
        <v>95</v>
      </c>
      <c r="C9" s="90">
        <v>4466433.32</v>
      </c>
      <c r="D9" s="87">
        <v>5542000</v>
      </c>
      <c r="E9" s="5">
        <v>3018383.78</v>
      </c>
      <c r="F9" s="89">
        <f t="shared" si="1"/>
        <v>5542000</v>
      </c>
      <c r="G9" s="61">
        <f t="shared" si="0"/>
        <v>100</v>
      </c>
      <c r="I9" s="9"/>
    </row>
    <row r="10" spans="1:9" ht="18.75">
      <c r="A10" s="70" t="s">
        <v>96</v>
      </c>
      <c r="B10" s="49" t="s">
        <v>97</v>
      </c>
      <c r="C10" s="90">
        <v>0</v>
      </c>
      <c r="D10" s="87">
        <v>0</v>
      </c>
      <c r="E10" s="5">
        <v>0</v>
      </c>
      <c r="F10" s="89">
        <f t="shared" si="1"/>
        <v>0</v>
      </c>
      <c r="G10" s="61">
        <v>0</v>
      </c>
      <c r="I10" s="9"/>
    </row>
    <row r="11" spans="1:9" ht="56.25">
      <c r="A11" s="70" t="s">
        <v>146</v>
      </c>
      <c r="B11" s="49" t="s">
        <v>147</v>
      </c>
      <c r="C11" s="90">
        <v>221107</v>
      </c>
      <c r="D11" s="87">
        <v>0</v>
      </c>
      <c r="E11" s="5">
        <v>0</v>
      </c>
      <c r="F11" s="89">
        <f t="shared" si="1"/>
        <v>0</v>
      </c>
      <c r="G11" s="61">
        <v>0</v>
      </c>
      <c r="I11" s="9"/>
    </row>
    <row r="12" spans="1:9" ht="18.75">
      <c r="A12" s="70" t="s">
        <v>98</v>
      </c>
      <c r="B12" s="49" t="s">
        <v>99</v>
      </c>
      <c r="C12" s="90">
        <v>1267192.02</v>
      </c>
      <c r="D12" s="87">
        <v>1110000</v>
      </c>
      <c r="E12" s="5">
        <v>635453.49</v>
      </c>
      <c r="F12" s="89">
        <v>1080000</v>
      </c>
      <c r="G12" s="61">
        <f t="shared" si="0"/>
        <v>97.2972972972973</v>
      </c>
      <c r="I12" s="9"/>
    </row>
    <row r="13" spans="1:9" ht="56.25">
      <c r="A13" s="71" t="s">
        <v>100</v>
      </c>
      <c r="B13" s="50" t="s">
        <v>101</v>
      </c>
      <c r="C13" s="90">
        <v>0</v>
      </c>
      <c r="D13" s="87">
        <v>305.02</v>
      </c>
      <c r="E13" s="5">
        <v>305.02</v>
      </c>
      <c r="F13" s="89">
        <f t="shared" si="1"/>
        <v>305.02</v>
      </c>
      <c r="G13" s="61">
        <f t="shared" si="0"/>
        <v>100</v>
      </c>
      <c r="I13" s="9"/>
    </row>
    <row r="14" spans="1:9" ht="18.75">
      <c r="A14" s="71"/>
      <c r="B14" s="51" t="s">
        <v>68</v>
      </c>
      <c r="C14" s="61">
        <f>C7+C8+C9+C10+C12+C13+C11</f>
        <v>64037466.230000004</v>
      </c>
      <c r="D14" s="61">
        <f>D7+D8+D9+D10+D12+D13+D11</f>
        <v>60731528.620000005</v>
      </c>
      <c r="E14" s="61">
        <f>E7+E8+E9+E10+E12+E13+E11</f>
        <v>33872155.010000005</v>
      </c>
      <c r="F14" s="61">
        <f>F7+F8+F9+F10+F12+F13+F11</f>
        <v>60701528.620000005</v>
      </c>
      <c r="G14" s="61">
        <f t="shared" si="0"/>
        <v>99.95060226429058</v>
      </c>
      <c r="I14" s="9"/>
    </row>
    <row r="15" spans="1:9" ht="75">
      <c r="A15" s="70" t="s">
        <v>102</v>
      </c>
      <c r="B15" s="49" t="s">
        <v>103</v>
      </c>
      <c r="C15" s="90">
        <v>2743772.3</v>
      </c>
      <c r="D15" s="87">
        <v>1578500</v>
      </c>
      <c r="E15" s="5">
        <v>1248341.84</v>
      </c>
      <c r="F15" s="87">
        <f>D15</f>
        <v>1578500</v>
      </c>
      <c r="G15" s="87">
        <f>F15/D15*100</f>
        <v>100</v>
      </c>
      <c r="I15" s="9"/>
    </row>
    <row r="16" spans="1:9" ht="43.5" customHeight="1">
      <c r="A16" s="70" t="s">
        <v>104</v>
      </c>
      <c r="B16" s="49" t="s">
        <v>105</v>
      </c>
      <c r="C16" s="90">
        <v>142881.61</v>
      </c>
      <c r="D16" s="87">
        <v>153035.4</v>
      </c>
      <c r="E16" s="5">
        <v>134114.97</v>
      </c>
      <c r="F16" s="87">
        <f>D16</f>
        <v>153035.4</v>
      </c>
      <c r="G16" s="87">
        <f>F16/D16*100</f>
        <v>100</v>
      </c>
      <c r="I16" s="9"/>
    </row>
    <row r="17" spans="1:9" ht="61.5" customHeight="1">
      <c r="A17" s="70" t="s">
        <v>106</v>
      </c>
      <c r="B17" s="52" t="s">
        <v>107</v>
      </c>
      <c r="C17" s="99">
        <v>1185692.24</v>
      </c>
      <c r="D17" s="87">
        <v>1423069.51</v>
      </c>
      <c r="E17" s="5">
        <v>543654.66</v>
      </c>
      <c r="F17" s="87">
        <v>1000000</v>
      </c>
      <c r="G17" s="87">
        <f>F17/D17*100</f>
        <v>70.27063632330932</v>
      </c>
      <c r="I17" s="9"/>
    </row>
    <row r="18" spans="1:9" ht="44.25" customHeight="1">
      <c r="A18" s="70" t="s">
        <v>108</v>
      </c>
      <c r="B18" s="49" t="s">
        <v>109</v>
      </c>
      <c r="C18" s="90">
        <v>1285602.47</v>
      </c>
      <c r="D18" s="87">
        <v>653100</v>
      </c>
      <c r="E18" s="5">
        <v>588064.74</v>
      </c>
      <c r="F18" s="87">
        <f>D18</f>
        <v>653100</v>
      </c>
      <c r="G18" s="87">
        <f>F18/D18*100</f>
        <v>100</v>
      </c>
      <c r="I18" s="9"/>
    </row>
    <row r="19" spans="1:9" ht="42.75" customHeight="1">
      <c r="A19" s="70" t="s">
        <v>110</v>
      </c>
      <c r="B19" s="49" t="s">
        <v>111</v>
      </c>
      <c r="C19" s="90">
        <v>772806.76</v>
      </c>
      <c r="D19" s="87">
        <v>501000</v>
      </c>
      <c r="E19" s="5">
        <v>265691.07</v>
      </c>
      <c r="F19" s="87">
        <f>D19</f>
        <v>501000</v>
      </c>
      <c r="G19" s="87">
        <f>F19/D19*100</f>
        <v>100</v>
      </c>
      <c r="I19" s="9"/>
    </row>
    <row r="20" spans="1:9" ht="18.75">
      <c r="A20" s="70" t="s">
        <v>112</v>
      </c>
      <c r="B20" s="53" t="s">
        <v>69</v>
      </c>
      <c r="C20" s="90">
        <v>-41159.09</v>
      </c>
      <c r="D20" s="87">
        <v>0</v>
      </c>
      <c r="E20" s="5">
        <v>-1558.17</v>
      </c>
      <c r="F20" s="87">
        <v>-1558.17</v>
      </c>
      <c r="G20" s="87">
        <v>0</v>
      </c>
      <c r="I20" s="9"/>
    </row>
    <row r="21" spans="1:9" ht="18.75">
      <c r="A21" s="70"/>
      <c r="B21" s="51" t="s">
        <v>70</v>
      </c>
      <c r="C21" s="61">
        <f>C15+C16+C17+C18+C19+C20</f>
        <v>6089596.289999999</v>
      </c>
      <c r="D21" s="61">
        <f>D15+D16+D17+D18+D19+D20</f>
        <v>4308704.91</v>
      </c>
      <c r="E21" s="61">
        <f>E15+E16+E17+E18+E19+E20</f>
        <v>2778309.11</v>
      </c>
      <c r="F21" s="61">
        <f>F15+F16+F17+F18+F19+F20</f>
        <v>3884077.23</v>
      </c>
      <c r="G21" s="61">
        <f aca="true" t="shared" si="2" ref="G21:G30">F21/D21*100</f>
        <v>90.14488833954516</v>
      </c>
      <c r="I21" s="9"/>
    </row>
    <row r="22" spans="1:9" ht="37.5">
      <c r="A22" s="69" t="s">
        <v>113</v>
      </c>
      <c r="B22" s="54" t="s">
        <v>114</v>
      </c>
      <c r="C22" s="61">
        <f>C23+C28+C29</f>
        <v>244507856.68999997</v>
      </c>
      <c r="D22" s="61">
        <f>D23+D28+D29</f>
        <v>256264229.71999997</v>
      </c>
      <c r="E22" s="61">
        <f>E23+E28+E29</f>
        <v>147213137.07999998</v>
      </c>
      <c r="F22" s="61">
        <f>F23+F28+F29</f>
        <v>248568366.16999996</v>
      </c>
      <c r="G22" s="61">
        <f t="shared" si="2"/>
        <v>96.99690293943533</v>
      </c>
      <c r="I22" s="9"/>
    </row>
    <row r="23" spans="1:9" ht="65.25" customHeight="1">
      <c r="A23" s="72" t="s">
        <v>115</v>
      </c>
      <c r="B23" s="55" t="s">
        <v>116</v>
      </c>
      <c r="C23" s="61">
        <f>SUM(C24:C27)</f>
        <v>244842510.95999998</v>
      </c>
      <c r="D23" s="61">
        <f>SUM(D24:D27)</f>
        <v>256225465.82999998</v>
      </c>
      <c r="E23" s="61">
        <f>SUM(E24:E27)</f>
        <v>147148773.19</v>
      </c>
      <c r="F23" s="61">
        <f>SUM(F24:F27)</f>
        <v>248504002.27999997</v>
      </c>
      <c r="G23" s="61">
        <f t="shared" si="2"/>
        <v>96.98645740579</v>
      </c>
      <c r="I23" s="9"/>
    </row>
    <row r="24" spans="1:9" ht="64.5" customHeight="1">
      <c r="A24" s="70" t="s">
        <v>117</v>
      </c>
      <c r="B24" s="56" t="s">
        <v>118</v>
      </c>
      <c r="C24" s="61">
        <v>118529549</v>
      </c>
      <c r="D24" s="61">
        <v>111407950</v>
      </c>
      <c r="E24" s="19">
        <v>64957836</v>
      </c>
      <c r="F24" s="61">
        <f>D24</f>
        <v>111407950</v>
      </c>
      <c r="G24" s="61">
        <f t="shared" si="2"/>
        <v>100</v>
      </c>
      <c r="I24" s="9"/>
    </row>
    <row r="25" spans="1:7" ht="82.5" customHeight="1">
      <c r="A25" s="70" t="s">
        <v>119</v>
      </c>
      <c r="B25" s="57" t="s">
        <v>137</v>
      </c>
      <c r="C25" s="92">
        <v>12352645.13</v>
      </c>
      <c r="D25" s="92">
        <v>26573723.81</v>
      </c>
      <c r="E25" s="91">
        <v>7534132</v>
      </c>
      <c r="F25" s="61">
        <f>D25-7721463.55</f>
        <v>18852260.259999998</v>
      </c>
      <c r="G25" s="61">
        <f t="shared" si="2"/>
        <v>70.94323849676528</v>
      </c>
    </row>
    <row r="26" spans="1:9" ht="66.75" customHeight="1">
      <c r="A26" s="70" t="s">
        <v>120</v>
      </c>
      <c r="B26" s="56" t="s">
        <v>121</v>
      </c>
      <c r="C26" s="61">
        <v>113820293.16</v>
      </c>
      <c r="D26" s="61">
        <v>117986793.38</v>
      </c>
      <c r="E26" s="61">
        <v>74504942.38</v>
      </c>
      <c r="F26" s="61">
        <f>D26</f>
        <v>117986793.38</v>
      </c>
      <c r="G26" s="61">
        <f t="shared" si="2"/>
        <v>100</v>
      </c>
      <c r="I26" s="9"/>
    </row>
    <row r="27" spans="1:9" ht="36.75" customHeight="1">
      <c r="A27" s="70" t="s">
        <v>122</v>
      </c>
      <c r="B27" s="54" t="s">
        <v>123</v>
      </c>
      <c r="C27" s="92">
        <v>140023.67</v>
      </c>
      <c r="D27" s="61">
        <v>256998.64</v>
      </c>
      <c r="E27" s="61">
        <v>151862.81</v>
      </c>
      <c r="F27" s="61">
        <f>D27</f>
        <v>256998.64</v>
      </c>
      <c r="G27" s="61">
        <f t="shared" si="2"/>
        <v>100</v>
      </c>
      <c r="I27" s="9"/>
    </row>
    <row r="28" spans="1:9" ht="108" customHeight="1">
      <c r="A28" s="70" t="s">
        <v>156</v>
      </c>
      <c r="B28" s="54" t="s">
        <v>155</v>
      </c>
      <c r="C28" s="92">
        <v>0</v>
      </c>
      <c r="D28" s="61">
        <v>45000</v>
      </c>
      <c r="E28" s="61">
        <v>70600</v>
      </c>
      <c r="F28" s="61">
        <v>70600</v>
      </c>
      <c r="G28" s="61">
        <f t="shared" si="2"/>
        <v>156.8888888888889</v>
      </c>
      <c r="I28" s="96"/>
    </row>
    <row r="29" spans="1:9" ht="82.5" customHeight="1">
      <c r="A29" s="73" t="s">
        <v>124</v>
      </c>
      <c r="B29" s="58" t="s">
        <v>131</v>
      </c>
      <c r="C29" s="93">
        <v>-334654.27</v>
      </c>
      <c r="D29" s="61">
        <v>-6236.11</v>
      </c>
      <c r="E29" s="61">
        <v>-6236.11</v>
      </c>
      <c r="F29" s="61">
        <f>D29</f>
        <v>-6236.11</v>
      </c>
      <c r="G29" s="61">
        <f t="shared" si="2"/>
        <v>100</v>
      </c>
      <c r="I29" s="9"/>
    </row>
    <row r="30" spans="1:9" ht="30.75" customHeight="1">
      <c r="A30" s="67"/>
      <c r="B30" s="59" t="s">
        <v>125</v>
      </c>
      <c r="C30" s="61">
        <f>C6+C22</f>
        <v>314634919.21</v>
      </c>
      <c r="D30" s="61">
        <f>D6+D22</f>
        <v>321304463.25</v>
      </c>
      <c r="E30" s="95">
        <f>E6+E22</f>
        <v>183863601.2</v>
      </c>
      <c r="F30" s="95">
        <f>F6+F22</f>
        <v>313153972.02</v>
      </c>
      <c r="G30" s="61">
        <f t="shared" si="2"/>
        <v>97.46331216580136</v>
      </c>
      <c r="I30" s="9"/>
    </row>
    <row r="31" spans="1:9" ht="18.75">
      <c r="A31" s="68"/>
      <c r="B31" s="60"/>
      <c r="C31" s="86"/>
      <c r="D31" s="87"/>
      <c r="E31" s="87"/>
      <c r="F31" s="87"/>
      <c r="G31" s="61"/>
      <c r="I31" s="9"/>
    </row>
    <row r="32" ht="18.75">
      <c r="F32" s="81">
        <f>F30-D30</f>
        <v>-8150491.230000019</v>
      </c>
    </row>
    <row r="33" ht="51.75" customHeight="1"/>
    <row r="34" ht="63.75" customHeight="1"/>
  </sheetData>
  <sheetProtection/>
  <mergeCells count="2">
    <mergeCell ref="A1:G1"/>
    <mergeCell ref="A3:B3"/>
  </mergeCells>
  <printOptions/>
  <pageMargins left="1.1023622047244095" right="0.31496062992125984" top="0.35433070866141736" bottom="0.35433070866141736" header="0.31496062992125984" footer="0.31496062992125984"/>
  <pageSetup fitToHeight="0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="96" zoomScaleNormal="96" zoomScalePageLayoutView="0" workbookViewId="0" topLeftCell="A1">
      <selection activeCell="E14" sqref="E14"/>
    </sheetView>
  </sheetViews>
  <sheetFormatPr defaultColWidth="9.00390625" defaultRowHeight="12.75"/>
  <cols>
    <col min="1" max="1" width="9.875" style="11" customWidth="1"/>
    <col min="2" max="2" width="58.25390625" style="11" customWidth="1"/>
    <col min="3" max="3" width="30.75390625" style="75" customWidth="1"/>
    <col min="4" max="4" width="20.125" style="75" customWidth="1"/>
    <col min="5" max="5" width="22.125" style="75" customWidth="1"/>
    <col min="6" max="6" width="22.25390625" style="2" customWidth="1"/>
    <col min="7" max="7" width="21.25390625" style="2" customWidth="1"/>
    <col min="8" max="8" width="13.00390625" style="12" customWidth="1"/>
    <col min="9" max="9" width="18.25390625" style="6" customWidth="1"/>
    <col min="10" max="10" width="16.25390625" style="6" customWidth="1"/>
    <col min="11" max="11" width="17.375" style="6" customWidth="1"/>
    <col min="12" max="12" width="16.375" style="6" customWidth="1"/>
    <col min="13" max="13" width="18.25390625" style="6" customWidth="1"/>
    <col min="14" max="16384" width="9.125" style="2" customWidth="1"/>
  </cols>
  <sheetData>
    <row r="1" spans="1:4" ht="10.5" customHeight="1">
      <c r="A1" s="13"/>
      <c r="B1" s="13"/>
      <c r="C1" s="74"/>
      <c r="D1" s="74"/>
    </row>
    <row r="2" spans="1:6" ht="18.75">
      <c r="A2" s="112" t="s">
        <v>67</v>
      </c>
      <c r="B2" s="112"/>
      <c r="E2" s="106"/>
      <c r="F2" s="14" t="s">
        <v>145</v>
      </c>
    </row>
    <row r="3" spans="1:13" ht="83.25" customHeight="1">
      <c r="A3" s="15" t="s">
        <v>126</v>
      </c>
      <c r="B3" s="3" t="s">
        <v>0</v>
      </c>
      <c r="C3" s="76" t="s">
        <v>154</v>
      </c>
      <c r="D3" s="77" t="s">
        <v>151</v>
      </c>
      <c r="E3" s="77" t="s">
        <v>152</v>
      </c>
      <c r="F3" s="3" t="s">
        <v>153</v>
      </c>
      <c r="H3" s="16"/>
      <c r="I3" s="2"/>
      <c r="J3" s="2"/>
      <c r="K3" s="2"/>
      <c r="L3" s="2"/>
      <c r="M3" s="2"/>
    </row>
    <row r="4" spans="1:13" ht="18.75">
      <c r="A4" s="4">
        <v>1</v>
      </c>
      <c r="B4" s="3">
        <v>2</v>
      </c>
      <c r="C4" s="102">
        <v>3</v>
      </c>
      <c r="D4" s="102">
        <v>4</v>
      </c>
      <c r="E4" s="102">
        <v>5</v>
      </c>
      <c r="F4" s="4">
        <v>6</v>
      </c>
      <c r="H4" s="16"/>
      <c r="I4" s="2"/>
      <c r="J4" s="2"/>
      <c r="K4" s="2"/>
      <c r="L4" s="2"/>
      <c r="M4" s="2"/>
    </row>
    <row r="5" spans="1:13" ht="24" customHeight="1">
      <c r="A5" s="17" t="s">
        <v>25</v>
      </c>
      <c r="B5" s="18" t="s">
        <v>1</v>
      </c>
      <c r="C5" s="19">
        <f>SUM(C6:C12)</f>
        <v>57092188.07</v>
      </c>
      <c r="D5" s="19">
        <f>SUM(D6:D12)</f>
        <v>30894364.83</v>
      </c>
      <c r="E5" s="19">
        <f>SUM(E6:E12)</f>
        <v>56637615.07</v>
      </c>
      <c r="F5" s="19">
        <f>E5/C5*100</f>
        <v>99.20379124470995</v>
      </c>
      <c r="G5" s="105"/>
      <c r="H5" s="20"/>
      <c r="I5" s="2"/>
      <c r="J5" s="2"/>
      <c r="K5" s="2"/>
      <c r="L5" s="2"/>
      <c r="M5" s="2"/>
    </row>
    <row r="6" spans="1:13" ht="57.75" customHeight="1">
      <c r="A6" s="21" t="s">
        <v>26</v>
      </c>
      <c r="B6" s="15" t="s">
        <v>3</v>
      </c>
      <c r="C6" s="5">
        <v>1094942.19</v>
      </c>
      <c r="D6" s="5">
        <v>613719</v>
      </c>
      <c r="E6" s="5">
        <f>C6</f>
        <v>1094942.19</v>
      </c>
      <c r="F6" s="5">
        <f>E6/C6*100</f>
        <v>100</v>
      </c>
      <c r="G6" s="105"/>
      <c r="H6" s="20"/>
      <c r="I6" s="2"/>
      <c r="J6" s="2"/>
      <c r="K6" s="2"/>
      <c r="L6" s="2"/>
      <c r="M6" s="2"/>
    </row>
    <row r="7" spans="1:13" ht="80.25" customHeight="1">
      <c r="A7" s="21" t="s">
        <v>27</v>
      </c>
      <c r="B7" s="15" t="s">
        <v>138</v>
      </c>
      <c r="C7" s="5">
        <v>3301571.99</v>
      </c>
      <c r="D7" s="5">
        <v>1747669.74</v>
      </c>
      <c r="E7" s="5">
        <f aca="true" t="shared" si="0" ref="E7:E20">C7</f>
        <v>3301571.99</v>
      </c>
      <c r="F7" s="5">
        <f aca="true" t="shared" si="1" ref="F7:F12">E7/C7*100</f>
        <v>100</v>
      </c>
      <c r="G7" s="105"/>
      <c r="H7" s="20"/>
      <c r="I7" s="2"/>
      <c r="J7" s="2"/>
      <c r="K7" s="2"/>
      <c r="L7" s="2"/>
      <c r="M7" s="2"/>
    </row>
    <row r="8" spans="1:13" ht="63" customHeight="1">
      <c r="A8" s="21" t="s">
        <v>28</v>
      </c>
      <c r="B8" s="15" t="s">
        <v>4</v>
      </c>
      <c r="C8" s="5">
        <v>23790442.55</v>
      </c>
      <c r="D8" s="5">
        <v>12957337.28</v>
      </c>
      <c r="E8" s="5">
        <f t="shared" si="0"/>
        <v>23790442.55</v>
      </c>
      <c r="F8" s="5">
        <f t="shared" si="1"/>
        <v>100</v>
      </c>
      <c r="G8" s="105"/>
      <c r="H8" s="20"/>
      <c r="I8" s="2"/>
      <c r="J8" s="2"/>
      <c r="K8" s="2"/>
      <c r="L8" s="2"/>
      <c r="M8" s="2"/>
    </row>
    <row r="9" spans="1:13" ht="18.75" customHeight="1">
      <c r="A9" s="22" t="s">
        <v>65</v>
      </c>
      <c r="B9" s="15" t="s">
        <v>66</v>
      </c>
      <c r="C9" s="5">
        <v>5376</v>
      </c>
      <c r="D9" s="5">
        <v>0</v>
      </c>
      <c r="E9" s="5">
        <v>5376</v>
      </c>
      <c r="F9" s="5">
        <f t="shared" si="1"/>
        <v>100</v>
      </c>
      <c r="G9" s="105"/>
      <c r="H9" s="20"/>
      <c r="I9" s="2"/>
      <c r="J9" s="2"/>
      <c r="K9" s="2"/>
      <c r="L9" s="2"/>
      <c r="M9" s="2"/>
    </row>
    <row r="10" spans="1:13" ht="69.75" customHeight="1">
      <c r="A10" s="22" t="s">
        <v>29</v>
      </c>
      <c r="B10" s="15" t="s">
        <v>139</v>
      </c>
      <c r="C10" s="5">
        <v>9082399.02</v>
      </c>
      <c r="D10" s="5">
        <v>4835556.28</v>
      </c>
      <c r="E10" s="5">
        <f t="shared" si="0"/>
        <v>9082399.02</v>
      </c>
      <c r="F10" s="5">
        <f t="shared" si="1"/>
        <v>100</v>
      </c>
      <c r="G10" s="105"/>
      <c r="H10" s="20"/>
      <c r="I10" s="2"/>
      <c r="J10" s="2"/>
      <c r="K10" s="2"/>
      <c r="L10" s="2"/>
      <c r="M10" s="2"/>
    </row>
    <row r="11" spans="1:13" ht="21" customHeight="1">
      <c r="A11" s="22" t="s">
        <v>56</v>
      </c>
      <c r="B11" s="15" t="s">
        <v>5</v>
      </c>
      <c r="C11" s="5">
        <v>454573</v>
      </c>
      <c r="D11" s="5"/>
      <c r="E11" s="5"/>
      <c r="F11" s="5">
        <f t="shared" si="1"/>
        <v>0</v>
      </c>
      <c r="G11" s="105"/>
      <c r="H11" s="20"/>
      <c r="I11" s="2"/>
      <c r="J11" s="2"/>
      <c r="K11" s="2"/>
      <c r="L11" s="2"/>
      <c r="M11" s="2"/>
    </row>
    <row r="12" spans="1:13" ht="21.75" customHeight="1">
      <c r="A12" s="22" t="s">
        <v>72</v>
      </c>
      <c r="B12" s="15" t="s">
        <v>6</v>
      </c>
      <c r="C12" s="5">
        <v>19362883.32</v>
      </c>
      <c r="D12" s="5">
        <v>10740082.53</v>
      </c>
      <c r="E12" s="5">
        <f t="shared" si="0"/>
        <v>19362883.32</v>
      </c>
      <c r="F12" s="5">
        <f t="shared" si="1"/>
        <v>100</v>
      </c>
      <c r="G12" s="105"/>
      <c r="H12" s="20"/>
      <c r="I12" s="2"/>
      <c r="J12" s="2"/>
      <c r="K12" s="2"/>
      <c r="L12" s="2"/>
      <c r="M12" s="2"/>
    </row>
    <row r="13" spans="1:13" ht="45" customHeight="1">
      <c r="A13" s="17" t="s">
        <v>30</v>
      </c>
      <c r="B13" s="18" t="s">
        <v>7</v>
      </c>
      <c r="C13" s="19">
        <f>SUM(C14:C14)</f>
        <v>417852.24</v>
      </c>
      <c r="D13" s="19">
        <f>SUM(D14:D14)</f>
        <v>200355.75</v>
      </c>
      <c r="E13" s="19">
        <f>SUM(E14:E14)</f>
        <v>200355.75</v>
      </c>
      <c r="F13" s="19">
        <f>F14</f>
        <v>47.94894721636529</v>
      </c>
      <c r="G13" s="105"/>
      <c r="H13" s="20"/>
      <c r="I13" s="2"/>
      <c r="J13" s="2"/>
      <c r="K13" s="2"/>
      <c r="L13" s="2"/>
      <c r="M13" s="2"/>
    </row>
    <row r="14" spans="1:13" ht="54.75" customHeight="1">
      <c r="A14" s="22" t="s">
        <v>31</v>
      </c>
      <c r="B14" s="23" t="s">
        <v>8</v>
      </c>
      <c r="C14" s="5">
        <v>417852.24</v>
      </c>
      <c r="D14" s="5">
        <v>200355.75</v>
      </c>
      <c r="E14" s="5">
        <v>200355.75</v>
      </c>
      <c r="F14" s="5">
        <f>E14/C14*100</f>
        <v>47.94894721636529</v>
      </c>
      <c r="G14" s="105"/>
      <c r="H14" s="20"/>
      <c r="I14" s="2"/>
      <c r="J14" s="2"/>
      <c r="K14" s="2"/>
      <c r="L14" s="2"/>
      <c r="M14" s="2"/>
    </row>
    <row r="15" spans="1:13" ht="18.75">
      <c r="A15" s="24" t="s">
        <v>32</v>
      </c>
      <c r="B15" s="18" t="s">
        <v>9</v>
      </c>
      <c r="C15" s="19">
        <f>SUM(C16:C20)</f>
        <v>9028672.96</v>
      </c>
      <c r="D15" s="19">
        <f>SUM(D16:D20)</f>
        <v>5222068.92</v>
      </c>
      <c r="E15" s="19">
        <f>SUM(E16:E20)</f>
        <v>9028672.96</v>
      </c>
      <c r="F15" s="19">
        <f aca="true" t="shared" si="2" ref="F15:F48">E15/C15*100</f>
        <v>100</v>
      </c>
      <c r="G15" s="105"/>
      <c r="H15" s="20"/>
      <c r="I15" s="2"/>
      <c r="J15" s="2"/>
      <c r="K15" s="2"/>
      <c r="L15" s="2"/>
      <c r="M15" s="2"/>
    </row>
    <row r="16" spans="1:13" ht="18.75">
      <c r="A16" s="22" t="s">
        <v>33</v>
      </c>
      <c r="B16" s="23" t="s">
        <v>10</v>
      </c>
      <c r="C16" s="5">
        <v>152389.22</v>
      </c>
      <c r="D16" s="5">
        <v>0</v>
      </c>
      <c r="E16" s="5">
        <f t="shared" si="0"/>
        <v>152389.22</v>
      </c>
      <c r="F16" s="5">
        <f t="shared" si="2"/>
        <v>100</v>
      </c>
      <c r="G16" s="105"/>
      <c r="H16" s="20"/>
      <c r="I16" s="2"/>
      <c r="J16" s="2"/>
      <c r="K16" s="2"/>
      <c r="L16" s="2"/>
      <c r="M16" s="2"/>
    </row>
    <row r="17" spans="1:13" ht="18.75">
      <c r="A17" s="22" t="s">
        <v>82</v>
      </c>
      <c r="B17" s="23" t="s">
        <v>83</v>
      </c>
      <c r="C17" s="5">
        <v>700000</v>
      </c>
      <c r="D17" s="5">
        <v>90144.08</v>
      </c>
      <c r="E17" s="5">
        <v>700000</v>
      </c>
      <c r="F17" s="5">
        <f t="shared" si="2"/>
        <v>100</v>
      </c>
      <c r="G17" s="105"/>
      <c r="H17" s="20"/>
      <c r="I17" s="2"/>
      <c r="J17" s="2"/>
      <c r="K17" s="2"/>
      <c r="L17" s="2"/>
      <c r="M17" s="2"/>
    </row>
    <row r="18" spans="1:13" ht="18.75">
      <c r="A18" s="21" t="s">
        <v>52</v>
      </c>
      <c r="B18" s="23" t="s">
        <v>53</v>
      </c>
      <c r="C18" s="5">
        <v>1907500</v>
      </c>
      <c r="D18" s="5">
        <v>951392</v>
      </c>
      <c r="E18" s="5">
        <f t="shared" si="0"/>
        <v>1907500</v>
      </c>
      <c r="F18" s="5">
        <f t="shared" si="2"/>
        <v>100</v>
      </c>
      <c r="G18" s="105"/>
      <c r="H18" s="20"/>
      <c r="I18" s="2"/>
      <c r="J18" s="2"/>
      <c r="K18" s="2"/>
      <c r="L18" s="2"/>
      <c r="M18" s="2"/>
    </row>
    <row r="19" spans="1:13" ht="18.75">
      <c r="A19" s="22" t="s">
        <v>73</v>
      </c>
      <c r="B19" s="23" t="s">
        <v>140</v>
      </c>
      <c r="C19" s="5">
        <v>5068783.74</v>
      </c>
      <c r="D19" s="5">
        <v>3844532.84</v>
      </c>
      <c r="E19" s="5">
        <f t="shared" si="0"/>
        <v>5068783.74</v>
      </c>
      <c r="F19" s="5">
        <f t="shared" si="2"/>
        <v>100</v>
      </c>
      <c r="G19" s="105"/>
      <c r="H19" s="20"/>
      <c r="I19" s="2"/>
      <c r="J19" s="2"/>
      <c r="K19" s="2"/>
      <c r="L19" s="2"/>
      <c r="M19" s="2"/>
    </row>
    <row r="20" spans="1:13" ht="18" customHeight="1">
      <c r="A20" s="22" t="s">
        <v>57</v>
      </c>
      <c r="B20" s="23" t="s">
        <v>54</v>
      </c>
      <c r="C20" s="5">
        <v>1200000</v>
      </c>
      <c r="D20" s="5">
        <v>336000</v>
      </c>
      <c r="E20" s="5">
        <f t="shared" si="0"/>
        <v>1200000</v>
      </c>
      <c r="F20" s="5">
        <f t="shared" si="2"/>
        <v>100</v>
      </c>
      <c r="G20" s="105"/>
      <c r="H20" s="20"/>
      <c r="I20" s="2"/>
      <c r="J20" s="2"/>
      <c r="K20" s="2"/>
      <c r="L20" s="2"/>
      <c r="M20" s="2"/>
    </row>
    <row r="21" spans="1:13" ht="18.75">
      <c r="A21" s="24" t="s">
        <v>34</v>
      </c>
      <c r="B21" s="25" t="s">
        <v>11</v>
      </c>
      <c r="C21" s="19">
        <f>SUM(C22:C24)</f>
        <v>18726661.409999996</v>
      </c>
      <c r="D21" s="19">
        <f>SUM(D22:D24)</f>
        <v>1541852.74</v>
      </c>
      <c r="E21" s="19">
        <f>SUM(E22:E24)</f>
        <v>10927203.270000001</v>
      </c>
      <c r="F21" s="19">
        <f t="shared" si="2"/>
        <v>58.35104843709568</v>
      </c>
      <c r="G21" s="105"/>
      <c r="H21" s="20"/>
      <c r="I21" s="2"/>
      <c r="J21" s="2"/>
      <c r="K21" s="2"/>
      <c r="L21" s="2"/>
      <c r="M21" s="2"/>
    </row>
    <row r="22" spans="1:13" ht="27" customHeight="1">
      <c r="A22" s="22" t="s">
        <v>35</v>
      </c>
      <c r="B22" s="23" t="s">
        <v>12</v>
      </c>
      <c r="C22" s="5">
        <v>1131555.42</v>
      </c>
      <c r="D22" s="5">
        <v>384036.62</v>
      </c>
      <c r="E22" s="5">
        <f>C22</f>
        <v>1131555.42</v>
      </c>
      <c r="F22" s="5">
        <f t="shared" si="2"/>
        <v>100</v>
      </c>
      <c r="G22" s="105"/>
      <c r="H22" s="20"/>
      <c r="I22" s="2"/>
      <c r="J22" s="2"/>
      <c r="K22" s="2"/>
      <c r="L22" s="2"/>
      <c r="M22" s="2"/>
    </row>
    <row r="23" spans="1:13" ht="18.75">
      <c r="A23" s="22" t="s">
        <v>36</v>
      </c>
      <c r="B23" s="15" t="s">
        <v>13</v>
      </c>
      <c r="C23" s="5">
        <v>15762016.77</v>
      </c>
      <c r="D23" s="5">
        <v>757079.63</v>
      </c>
      <c r="E23" s="5">
        <f>C23-7799458.14</f>
        <v>7962558.63</v>
      </c>
      <c r="F23" s="5">
        <f t="shared" si="2"/>
        <v>50.51738458466315</v>
      </c>
      <c r="G23" s="105"/>
      <c r="H23" s="20"/>
      <c r="I23" s="2"/>
      <c r="J23" s="2"/>
      <c r="K23" s="2"/>
      <c r="L23" s="2"/>
      <c r="M23" s="2"/>
    </row>
    <row r="24" spans="1:13" ht="18.75">
      <c r="A24" s="22" t="s">
        <v>84</v>
      </c>
      <c r="B24" s="15" t="s">
        <v>85</v>
      </c>
      <c r="C24" s="5">
        <v>1833089.22</v>
      </c>
      <c r="D24" s="5">
        <v>400736.49</v>
      </c>
      <c r="E24" s="5">
        <f>C24</f>
        <v>1833089.22</v>
      </c>
      <c r="F24" s="5">
        <f t="shared" si="2"/>
        <v>100</v>
      </c>
      <c r="G24" s="105"/>
      <c r="H24" s="20"/>
      <c r="I24" s="2"/>
      <c r="J24" s="2"/>
      <c r="K24" s="2"/>
      <c r="L24" s="2"/>
      <c r="M24" s="2"/>
    </row>
    <row r="25" spans="1:13" ht="18.75">
      <c r="A25" s="17" t="s">
        <v>37</v>
      </c>
      <c r="B25" s="18" t="s">
        <v>14</v>
      </c>
      <c r="C25" s="19">
        <f>SUM(C26:C31)</f>
        <v>228123643.11</v>
      </c>
      <c r="D25" s="19">
        <f>SUM(D26:D31)</f>
        <v>130698468.59</v>
      </c>
      <c r="E25" s="19">
        <f>SUM(E26:E31)</f>
        <v>227649623.11</v>
      </c>
      <c r="F25" s="19">
        <f t="shared" si="2"/>
        <v>99.7922091750168</v>
      </c>
      <c r="G25" s="105"/>
      <c r="H25" s="20"/>
      <c r="I25" s="2"/>
      <c r="J25" s="2"/>
      <c r="K25" s="2"/>
      <c r="L25" s="2"/>
      <c r="M25" s="2"/>
    </row>
    <row r="26" spans="1:13" ht="18.75">
      <c r="A26" s="22" t="s">
        <v>38</v>
      </c>
      <c r="B26" s="15" t="s">
        <v>15</v>
      </c>
      <c r="C26" s="5">
        <v>74669713.07</v>
      </c>
      <c r="D26" s="5">
        <v>43074692.35</v>
      </c>
      <c r="E26" s="5">
        <f>C26-474020</f>
        <v>74195693.07</v>
      </c>
      <c r="F26" s="5">
        <f t="shared" si="2"/>
        <v>99.36517768649303</v>
      </c>
      <c r="G26" s="105"/>
      <c r="H26" s="20"/>
      <c r="I26" s="2"/>
      <c r="J26" s="2"/>
      <c r="K26" s="2"/>
      <c r="L26" s="2"/>
      <c r="M26" s="2"/>
    </row>
    <row r="27" spans="1:13" ht="18.75">
      <c r="A27" s="22" t="s">
        <v>39</v>
      </c>
      <c r="B27" s="15" t="s">
        <v>16</v>
      </c>
      <c r="C27" s="5">
        <v>119407362.05</v>
      </c>
      <c r="D27" s="5">
        <v>66894575.54</v>
      </c>
      <c r="E27" s="5">
        <f>C27</f>
        <v>119407362.05</v>
      </c>
      <c r="F27" s="5">
        <f t="shared" si="2"/>
        <v>100</v>
      </c>
      <c r="G27" s="105"/>
      <c r="H27" s="20"/>
      <c r="I27" s="2"/>
      <c r="J27" s="2"/>
      <c r="K27" s="2"/>
      <c r="L27" s="2"/>
      <c r="M27" s="2"/>
    </row>
    <row r="28" spans="1:13" ht="18.75">
      <c r="A28" s="22" t="s">
        <v>143</v>
      </c>
      <c r="B28" s="23" t="s">
        <v>144</v>
      </c>
      <c r="C28" s="5">
        <v>18781233.89</v>
      </c>
      <c r="D28" s="5">
        <v>11917902.23</v>
      </c>
      <c r="E28" s="5">
        <f>C28</f>
        <v>18781233.89</v>
      </c>
      <c r="F28" s="5">
        <f t="shared" si="2"/>
        <v>100</v>
      </c>
      <c r="G28" s="105"/>
      <c r="H28" s="20"/>
      <c r="I28" s="2"/>
      <c r="J28" s="2"/>
      <c r="K28" s="2"/>
      <c r="L28" s="2"/>
      <c r="M28" s="2"/>
    </row>
    <row r="29" spans="1:13" ht="37.5">
      <c r="A29" s="22" t="s">
        <v>40</v>
      </c>
      <c r="B29" s="23" t="s">
        <v>141</v>
      </c>
      <c r="C29" s="5">
        <v>137700</v>
      </c>
      <c r="D29" s="5">
        <v>70460</v>
      </c>
      <c r="E29" s="5">
        <f>C29</f>
        <v>137700</v>
      </c>
      <c r="F29" s="5">
        <f t="shared" si="2"/>
        <v>100</v>
      </c>
      <c r="G29" s="105"/>
      <c r="H29" s="20"/>
      <c r="I29" s="2"/>
      <c r="J29" s="2"/>
      <c r="K29" s="2"/>
      <c r="L29" s="2"/>
      <c r="M29" s="2"/>
    </row>
    <row r="30" spans="1:13" ht="18.75">
      <c r="A30" s="22" t="s">
        <v>41</v>
      </c>
      <c r="B30" s="23" t="s">
        <v>17</v>
      </c>
      <c r="C30" s="5">
        <v>4174297.11</v>
      </c>
      <c r="D30" s="5">
        <v>2715248.33</v>
      </c>
      <c r="E30" s="5">
        <f>C30</f>
        <v>4174297.11</v>
      </c>
      <c r="F30" s="5">
        <f t="shared" si="2"/>
        <v>100</v>
      </c>
      <c r="G30" s="105"/>
      <c r="H30" s="20"/>
      <c r="I30" s="2"/>
      <c r="J30" s="2"/>
      <c r="K30" s="2"/>
      <c r="L30" s="2"/>
      <c r="M30" s="2"/>
    </row>
    <row r="31" spans="1:13" ht="21.75" customHeight="1">
      <c r="A31" s="22" t="s">
        <v>42</v>
      </c>
      <c r="B31" s="15" t="s">
        <v>18</v>
      </c>
      <c r="C31" s="5">
        <v>10953336.99</v>
      </c>
      <c r="D31" s="5">
        <v>6025590.14</v>
      </c>
      <c r="E31" s="5">
        <f>C31</f>
        <v>10953336.99</v>
      </c>
      <c r="F31" s="5">
        <f t="shared" si="2"/>
        <v>100</v>
      </c>
      <c r="G31" s="105"/>
      <c r="H31" s="20"/>
      <c r="I31" s="2"/>
      <c r="J31" s="2"/>
      <c r="K31" s="2"/>
      <c r="L31" s="2"/>
      <c r="M31" s="2"/>
    </row>
    <row r="32" spans="1:13" ht="19.5" customHeight="1">
      <c r="A32" s="17" t="s">
        <v>43</v>
      </c>
      <c r="B32" s="18" t="s">
        <v>142</v>
      </c>
      <c r="C32" s="19">
        <f>SUM(C33:C33)</f>
        <v>21152329.95</v>
      </c>
      <c r="D32" s="19">
        <f>SUM(D33:D33)</f>
        <v>11613854.49</v>
      </c>
      <c r="E32" s="19">
        <f>SUM(E33:E33)</f>
        <v>21152329.95</v>
      </c>
      <c r="F32" s="19">
        <f t="shared" si="2"/>
        <v>100</v>
      </c>
      <c r="G32" s="105"/>
      <c r="H32" s="20"/>
      <c r="I32" s="2"/>
      <c r="J32" s="2"/>
      <c r="K32" s="2"/>
      <c r="L32" s="2"/>
      <c r="M32" s="2"/>
    </row>
    <row r="33" spans="1:13" ht="21" customHeight="1">
      <c r="A33" s="21" t="s">
        <v>44</v>
      </c>
      <c r="B33" s="23" t="s">
        <v>19</v>
      </c>
      <c r="C33" s="5">
        <v>21152329.95</v>
      </c>
      <c r="D33" s="5">
        <v>11613854.49</v>
      </c>
      <c r="E33" s="5">
        <f>C33</f>
        <v>21152329.95</v>
      </c>
      <c r="F33" s="5">
        <f t="shared" si="2"/>
        <v>100</v>
      </c>
      <c r="G33" s="105"/>
      <c r="H33" s="20"/>
      <c r="I33" s="2"/>
      <c r="J33" s="2"/>
      <c r="K33" s="2"/>
      <c r="L33" s="2"/>
      <c r="M33" s="2"/>
    </row>
    <row r="34" spans="1:13" ht="0.75" customHeight="1" hidden="1">
      <c r="A34" s="24" t="s">
        <v>45</v>
      </c>
      <c r="B34" s="18" t="s">
        <v>20</v>
      </c>
      <c r="C34" s="19">
        <f>SUM(C35:C38)</f>
        <v>0</v>
      </c>
      <c r="D34" s="19">
        <f>SUM(D35:D38)</f>
        <v>0</v>
      </c>
      <c r="E34" s="19">
        <f>SUM(E35:E38)</f>
        <v>0</v>
      </c>
      <c r="F34" s="19" t="e">
        <f t="shared" si="2"/>
        <v>#DIV/0!</v>
      </c>
      <c r="G34" s="105"/>
      <c r="H34" s="20"/>
      <c r="I34" s="2"/>
      <c r="J34" s="2"/>
      <c r="K34" s="2"/>
      <c r="L34" s="2"/>
      <c r="M34" s="2"/>
    </row>
    <row r="35" spans="1:13" ht="18.75" hidden="1">
      <c r="A35" s="21" t="s">
        <v>46</v>
      </c>
      <c r="B35" s="23" t="s">
        <v>60</v>
      </c>
      <c r="C35" s="5"/>
      <c r="D35" s="5"/>
      <c r="E35" s="5"/>
      <c r="F35" s="5" t="e">
        <f t="shared" si="2"/>
        <v>#DIV/0!</v>
      </c>
      <c r="G35" s="105"/>
      <c r="H35" s="20"/>
      <c r="I35" s="2"/>
      <c r="J35" s="2"/>
      <c r="K35" s="2"/>
      <c r="L35" s="2"/>
      <c r="M35" s="2"/>
    </row>
    <row r="36" spans="1:13" ht="18.75" hidden="1">
      <c r="A36" s="22" t="s">
        <v>47</v>
      </c>
      <c r="B36" s="23" t="s">
        <v>61</v>
      </c>
      <c r="C36" s="5"/>
      <c r="D36" s="5"/>
      <c r="E36" s="5"/>
      <c r="F36" s="5" t="e">
        <f t="shared" si="2"/>
        <v>#DIV/0!</v>
      </c>
      <c r="G36" s="105"/>
      <c r="H36" s="20"/>
      <c r="I36" s="2"/>
      <c r="J36" s="2"/>
      <c r="K36" s="2"/>
      <c r="L36" s="2"/>
      <c r="M36" s="2"/>
    </row>
    <row r="37" spans="1:13" ht="37.5" hidden="1">
      <c r="A37" s="22" t="s">
        <v>58</v>
      </c>
      <c r="B37" s="23" t="s">
        <v>62</v>
      </c>
      <c r="C37" s="5"/>
      <c r="D37" s="5"/>
      <c r="E37" s="5"/>
      <c r="F37" s="5" t="e">
        <f t="shared" si="2"/>
        <v>#DIV/0!</v>
      </c>
      <c r="G37" s="105"/>
      <c r="H37" s="20"/>
      <c r="I37" s="2"/>
      <c r="J37" s="2"/>
      <c r="K37" s="2"/>
      <c r="L37" s="2"/>
      <c r="M37" s="2"/>
    </row>
    <row r="38" spans="1:13" ht="18.75" hidden="1">
      <c r="A38" s="22" t="s">
        <v>59</v>
      </c>
      <c r="B38" s="23" t="s">
        <v>63</v>
      </c>
      <c r="C38" s="5"/>
      <c r="D38" s="5"/>
      <c r="E38" s="5"/>
      <c r="F38" s="5" t="e">
        <f t="shared" si="2"/>
        <v>#DIV/0!</v>
      </c>
      <c r="G38" s="105"/>
      <c r="H38" s="20"/>
      <c r="I38" s="2"/>
      <c r="J38" s="2"/>
      <c r="K38" s="2"/>
      <c r="L38" s="2"/>
      <c r="M38" s="2"/>
    </row>
    <row r="39" spans="1:13" ht="18.75">
      <c r="A39" s="24" t="s">
        <v>48</v>
      </c>
      <c r="B39" s="25" t="s">
        <v>21</v>
      </c>
      <c r="C39" s="19">
        <f>SUM(C40:C42)</f>
        <v>5094931.82</v>
      </c>
      <c r="D39" s="19">
        <f>SUM(D40:D42)</f>
        <v>3482309.86</v>
      </c>
      <c r="E39" s="19">
        <f>SUM(E40:E42)</f>
        <v>5094931.82</v>
      </c>
      <c r="F39" s="19">
        <f t="shared" si="2"/>
        <v>100</v>
      </c>
      <c r="G39" s="105"/>
      <c r="H39" s="20"/>
      <c r="I39" s="2"/>
      <c r="J39" s="2"/>
      <c r="K39" s="2"/>
      <c r="L39" s="2"/>
      <c r="M39" s="2"/>
    </row>
    <row r="40" spans="1:13" ht="18.75">
      <c r="A40" s="22" t="s">
        <v>49</v>
      </c>
      <c r="B40" s="23" t="s">
        <v>22</v>
      </c>
      <c r="C40" s="5">
        <v>1533498.25</v>
      </c>
      <c r="D40" s="5">
        <v>855567.48</v>
      </c>
      <c r="E40" s="5">
        <f>C40</f>
        <v>1533498.25</v>
      </c>
      <c r="F40" s="5">
        <f t="shared" si="2"/>
        <v>100</v>
      </c>
      <c r="G40" s="105"/>
      <c r="H40" s="20"/>
      <c r="I40" s="2"/>
      <c r="J40" s="2"/>
      <c r="K40" s="2"/>
      <c r="L40" s="2"/>
      <c r="M40" s="2"/>
    </row>
    <row r="41" spans="1:13" ht="24.75" customHeight="1">
      <c r="A41" s="22" t="s">
        <v>50</v>
      </c>
      <c r="B41" s="23" t="s">
        <v>23</v>
      </c>
      <c r="C41" s="5">
        <v>538396.94</v>
      </c>
      <c r="D41" s="5">
        <v>0</v>
      </c>
      <c r="E41" s="5">
        <f>C41</f>
        <v>538396.94</v>
      </c>
      <c r="F41" s="5">
        <f t="shared" si="2"/>
        <v>100</v>
      </c>
      <c r="G41" s="105"/>
      <c r="H41" s="20"/>
      <c r="I41" s="2"/>
      <c r="J41" s="2"/>
      <c r="K41" s="2"/>
      <c r="L41" s="2"/>
      <c r="M41" s="2"/>
    </row>
    <row r="42" spans="1:13" ht="18.75">
      <c r="A42" s="22" t="s">
        <v>51</v>
      </c>
      <c r="B42" s="15" t="s">
        <v>64</v>
      </c>
      <c r="C42" s="5">
        <v>3023036.63</v>
      </c>
      <c r="D42" s="5">
        <v>2626742.38</v>
      </c>
      <c r="E42" s="5">
        <f>C42</f>
        <v>3023036.63</v>
      </c>
      <c r="F42" s="5">
        <f t="shared" si="2"/>
        <v>100</v>
      </c>
      <c r="G42" s="105"/>
      <c r="H42" s="20"/>
      <c r="I42" s="2"/>
      <c r="J42" s="2"/>
      <c r="K42" s="2"/>
      <c r="L42" s="2"/>
      <c r="M42" s="2"/>
    </row>
    <row r="43" spans="1:13" ht="18.75">
      <c r="A43" s="24" t="s">
        <v>55</v>
      </c>
      <c r="B43" s="18" t="s">
        <v>74</v>
      </c>
      <c r="C43" s="19">
        <f>SUM(C44)</f>
        <v>387000</v>
      </c>
      <c r="D43" s="19">
        <f>SUM(D44)</f>
        <v>326000</v>
      </c>
      <c r="E43" s="19">
        <f>SUM(E44)</f>
        <v>387000</v>
      </c>
      <c r="F43" s="5">
        <f t="shared" si="2"/>
        <v>100</v>
      </c>
      <c r="G43" s="105"/>
      <c r="H43" s="20"/>
      <c r="I43" s="2"/>
      <c r="J43" s="2"/>
      <c r="K43" s="2"/>
      <c r="L43" s="2"/>
      <c r="M43" s="2"/>
    </row>
    <row r="44" spans="1:13" ht="20.25" customHeight="1">
      <c r="A44" s="22" t="s">
        <v>75</v>
      </c>
      <c r="B44" s="15" t="s">
        <v>76</v>
      </c>
      <c r="C44" s="5">
        <v>387000</v>
      </c>
      <c r="D44" s="5">
        <v>326000</v>
      </c>
      <c r="E44" s="5">
        <f>C44</f>
        <v>387000</v>
      </c>
      <c r="F44" s="5">
        <f t="shared" si="2"/>
        <v>100</v>
      </c>
      <c r="G44" s="105"/>
      <c r="H44" s="20"/>
      <c r="I44" s="2"/>
      <c r="J44" s="2"/>
      <c r="K44" s="2"/>
      <c r="L44" s="2"/>
      <c r="M44" s="2"/>
    </row>
    <row r="45" spans="1:13" ht="56.25" hidden="1">
      <c r="A45" s="24" t="s">
        <v>78</v>
      </c>
      <c r="B45" s="18" t="s">
        <v>79</v>
      </c>
      <c r="C45" s="19">
        <f>C46</f>
        <v>0</v>
      </c>
      <c r="D45" s="19">
        <f>D46</f>
        <v>0</v>
      </c>
      <c r="E45" s="19">
        <f>E46</f>
        <v>0</v>
      </c>
      <c r="F45" s="5"/>
      <c r="G45" s="105"/>
      <c r="H45" s="20"/>
      <c r="I45" s="2"/>
      <c r="J45" s="2"/>
      <c r="K45" s="2"/>
      <c r="L45" s="2"/>
      <c r="M45" s="2"/>
    </row>
    <row r="46" spans="1:13" ht="1.5" customHeight="1" hidden="1">
      <c r="A46" s="22" t="s">
        <v>80</v>
      </c>
      <c r="B46" s="15" t="s">
        <v>81</v>
      </c>
      <c r="C46" s="5"/>
      <c r="D46" s="5"/>
      <c r="E46" s="5"/>
      <c r="F46" s="5"/>
      <c r="G46" s="105"/>
      <c r="H46" s="20"/>
      <c r="I46" s="2"/>
      <c r="J46" s="2"/>
      <c r="K46" s="2"/>
      <c r="L46" s="2"/>
      <c r="M46" s="2"/>
    </row>
    <row r="47" spans="1:13" ht="18.75">
      <c r="A47" s="21"/>
      <c r="B47" s="18" t="s">
        <v>24</v>
      </c>
      <c r="C47" s="19">
        <f>C39+C34+C32+C25+C21+C15+C13+C5+C43+C45</f>
        <v>340023279.56</v>
      </c>
      <c r="D47" s="19">
        <f>D39+D34+D32+D25+D21+D15+D13+D5+D43+D45</f>
        <v>183979275.18</v>
      </c>
      <c r="E47" s="19">
        <f>E39+E34+E32+E25+E21+E15+E13+E5+E43+E45</f>
        <v>331077731.93</v>
      </c>
      <c r="F47" s="19">
        <f t="shared" si="2"/>
        <v>97.36913671276396</v>
      </c>
      <c r="G47" s="105"/>
      <c r="H47" s="20"/>
      <c r="I47" s="27"/>
      <c r="J47" s="75"/>
      <c r="K47" s="2"/>
      <c r="L47" s="2"/>
      <c r="M47" s="2"/>
    </row>
    <row r="48" spans="1:13" ht="37.5">
      <c r="A48" s="22"/>
      <c r="B48" s="15" t="s">
        <v>71</v>
      </c>
      <c r="C48" s="5">
        <f>доходы!D30-расходы!C47</f>
        <v>-18718816.310000002</v>
      </c>
      <c r="D48" s="5">
        <f>доходы!E30-расходы!D47</f>
        <v>-115673.98000001907</v>
      </c>
      <c r="E48" s="5">
        <f>-источники!E7</f>
        <v>-16680785.49</v>
      </c>
      <c r="F48" s="19">
        <f t="shared" si="2"/>
        <v>89.11239478902712</v>
      </c>
      <c r="G48" s="105"/>
      <c r="H48" s="26"/>
      <c r="I48" s="27"/>
      <c r="J48" s="75"/>
      <c r="K48" s="2"/>
      <c r="L48" s="2"/>
      <c r="M48" s="2"/>
    </row>
    <row r="49" spans="1:8" ht="18.75">
      <c r="A49" s="28"/>
      <c r="B49" s="28"/>
      <c r="C49" s="78"/>
      <c r="D49" s="78"/>
      <c r="E49" s="107"/>
      <c r="F49" s="8"/>
      <c r="H49" s="29"/>
    </row>
    <row r="50" spans="1:8" ht="18.75">
      <c r="A50" s="28"/>
      <c r="B50" s="28"/>
      <c r="C50" s="78"/>
      <c r="D50" s="78"/>
      <c r="E50" s="108"/>
      <c r="F50" s="6"/>
      <c r="H50" s="30"/>
    </row>
    <row r="51" spans="1:7" ht="18.75">
      <c r="A51" s="28"/>
      <c r="B51" s="28"/>
      <c r="C51" s="78"/>
      <c r="D51" s="78"/>
      <c r="E51" s="109"/>
      <c r="F51" s="6"/>
      <c r="G51" s="104"/>
    </row>
    <row r="52" ht="21">
      <c r="A52" s="31"/>
    </row>
    <row r="53" ht="21">
      <c r="A53" s="31"/>
    </row>
    <row r="54" ht="18.75">
      <c r="A54" s="32"/>
    </row>
  </sheetData>
  <sheetProtection/>
  <mergeCells count="1">
    <mergeCell ref="A2:B2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13.75390625" style="1" customWidth="1"/>
    <col min="2" max="2" width="38.25390625" style="1" customWidth="1"/>
    <col min="3" max="3" width="23.25390625" style="1" customWidth="1"/>
    <col min="4" max="4" width="18.75390625" style="1" customWidth="1"/>
    <col min="5" max="5" width="19.75390625" style="1" customWidth="1"/>
    <col min="6" max="6" width="15.25390625" style="1" customWidth="1"/>
    <col min="7" max="16384" width="9.125" style="1" customWidth="1"/>
  </cols>
  <sheetData>
    <row r="1" spans="1:6" ht="7.5" customHeight="1">
      <c r="A1" s="113"/>
      <c r="B1" s="113"/>
      <c r="C1" s="113"/>
      <c r="D1" s="113"/>
      <c r="E1" s="113"/>
      <c r="F1" s="113"/>
    </row>
    <row r="2" spans="1:6" ht="9" customHeight="1">
      <c r="A2" s="35"/>
      <c r="B2" s="35"/>
      <c r="C2" s="36"/>
      <c r="D2" s="36"/>
      <c r="E2" s="6"/>
      <c r="F2" s="6"/>
    </row>
    <row r="3" spans="1:6" ht="16.5" customHeight="1">
      <c r="A3" s="114" t="s">
        <v>77</v>
      </c>
      <c r="B3" s="114"/>
      <c r="C3" s="6"/>
      <c r="D3" s="6"/>
      <c r="E3" s="37"/>
      <c r="F3" s="37" t="s">
        <v>127</v>
      </c>
    </row>
    <row r="4" spans="1:6" ht="118.5" customHeight="1">
      <c r="A4" s="3" t="s">
        <v>2</v>
      </c>
      <c r="B4" s="3" t="s">
        <v>0</v>
      </c>
      <c r="C4" s="7" t="s">
        <v>157</v>
      </c>
      <c r="D4" s="3" t="s">
        <v>151</v>
      </c>
      <c r="E4" s="3" t="s">
        <v>152</v>
      </c>
      <c r="F4" s="3" t="s">
        <v>153</v>
      </c>
    </row>
    <row r="5" spans="1:6" ht="49.5" customHeight="1">
      <c r="A5" s="34" t="s">
        <v>86</v>
      </c>
      <c r="B5" s="33" t="s">
        <v>130</v>
      </c>
      <c r="C5" s="39">
        <v>17475841.89</v>
      </c>
      <c r="D5" s="39">
        <v>-609561.02</v>
      </c>
      <c r="E5" s="39">
        <v>15437811.07</v>
      </c>
      <c r="F5" s="38">
        <f>E5/C5*100</f>
        <v>88.3380106501982</v>
      </c>
    </row>
    <row r="6" spans="1:6" ht="49.5" customHeight="1">
      <c r="A6" s="34" t="s">
        <v>128</v>
      </c>
      <c r="B6" s="33" t="s">
        <v>129</v>
      </c>
      <c r="C6" s="39">
        <v>1242974.42</v>
      </c>
      <c r="D6" s="39">
        <v>725235</v>
      </c>
      <c r="E6" s="39">
        <f>C6</f>
        <v>1242974.42</v>
      </c>
      <c r="F6" s="38">
        <f>E6/C6*100</f>
        <v>100</v>
      </c>
    </row>
    <row r="7" spans="1:6" ht="33">
      <c r="A7" s="10"/>
      <c r="B7" s="40" t="s">
        <v>87</v>
      </c>
      <c r="C7" s="39">
        <f>C5+C6</f>
        <v>18718816.310000002</v>
      </c>
      <c r="D7" s="39">
        <f>D5+D6</f>
        <v>115673.97999999998</v>
      </c>
      <c r="E7" s="39">
        <f>E5+E6</f>
        <v>16680785.49</v>
      </c>
      <c r="F7" s="38">
        <f>E7/C7*100</f>
        <v>89.11239478902712</v>
      </c>
    </row>
  </sheetData>
  <sheetProtection/>
  <mergeCells count="2">
    <mergeCell ref="A1:F1"/>
    <mergeCell ref="A3:B3"/>
  </mergeCells>
  <printOptions/>
  <pageMargins left="0.9055118110236221" right="0.31496062992125984" top="0.3937007874015748" bottom="0.3937007874015748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Гагаева Н.А.</dc:creator>
  <cp:keywords/>
  <dc:description/>
  <cp:lastModifiedBy>1</cp:lastModifiedBy>
  <cp:lastPrinted>2019-11-07T07:53:25Z</cp:lastPrinted>
  <dcterms:created xsi:type="dcterms:W3CDTF">2006-11-14T10:25:35Z</dcterms:created>
  <dcterms:modified xsi:type="dcterms:W3CDTF">2019-11-07T07:53:33Z</dcterms:modified>
  <cp:category/>
  <cp:version/>
  <cp:contentType/>
  <cp:contentStatus/>
</cp:coreProperties>
</file>